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560" activeTab="0"/>
  </bookViews>
  <sheets>
    <sheet name="Final  5-26-18 Report" sheetId="1" r:id="rId1"/>
    <sheet name="STOP HERE" sheetId="2" r:id="rId2"/>
  </sheets>
  <definedNames>
    <definedName name="_xlnm.Print_Area" localSheetId="0">'Final  5-26-18 Report'!$A$1:$R$66</definedName>
  </definedNames>
  <calcPr fullCalcOnLoad="1"/>
</workbook>
</file>

<file path=xl/sharedStrings.xml><?xml version="1.0" encoding="utf-8"?>
<sst xmlns="http://schemas.openxmlformats.org/spreadsheetml/2006/main" count="127" uniqueCount="90">
  <si>
    <t>Silver Lake Association</t>
  </si>
  <si>
    <t>Treasurer's Report</t>
  </si>
  <si>
    <t>General Fund</t>
  </si>
  <si>
    <t>Water Quality Fund</t>
  </si>
  <si>
    <t>General fund:</t>
  </si>
  <si>
    <t xml:space="preserve">Cash In: </t>
  </si>
  <si>
    <t xml:space="preserve">Cash Out: </t>
  </si>
  <si>
    <t>Total cash out</t>
  </si>
  <si>
    <t>None</t>
  </si>
  <si>
    <t>Water Quality Fund:</t>
  </si>
  <si>
    <t xml:space="preserve">Total Cash Balance </t>
  </si>
  <si>
    <t>Ending Bal.</t>
  </si>
  <si>
    <t>Activity Detail</t>
  </si>
  <si>
    <t>Summary of Account Activity</t>
  </si>
  <si>
    <t>Cash in</t>
  </si>
  <si>
    <t>Cash Out</t>
  </si>
  <si>
    <t>Check. #</t>
  </si>
  <si>
    <t>Ck. Date</t>
  </si>
  <si>
    <t>Beginning Bal.</t>
  </si>
  <si>
    <t>Total cash in</t>
  </si>
  <si>
    <t>Level</t>
  </si>
  <si>
    <t>Goose</t>
  </si>
  <si>
    <t>Loon</t>
  </si>
  <si>
    <t>Eagle</t>
  </si>
  <si>
    <t>Number</t>
  </si>
  <si>
    <t>$ amount</t>
  </si>
  <si>
    <t>Total</t>
  </si>
  <si>
    <t>Rate</t>
  </si>
  <si>
    <t>Eagle+</t>
  </si>
  <si>
    <t>&gt;$100</t>
  </si>
  <si>
    <t>2013 totals=</t>
  </si>
  <si>
    <t>Boat landing monitoring:</t>
  </si>
  <si>
    <t>Other:</t>
  </si>
  <si>
    <t xml:space="preserve">  Total other</t>
  </si>
  <si>
    <t>2013 Breakdown</t>
  </si>
  <si>
    <t>Membership Summary:</t>
  </si>
  <si>
    <t>2014 Breakdown</t>
  </si>
  <si>
    <t>2014 totals=</t>
  </si>
  <si>
    <t>Total member dues</t>
  </si>
  <si>
    <t>3 members</t>
  </si>
  <si>
    <t>`</t>
  </si>
  <si>
    <t>7 members</t>
  </si>
  <si>
    <t>Eagle +</t>
  </si>
  <si>
    <t>Member dues deposited 6/10/2016</t>
  </si>
  <si>
    <t>Member dues deposited 7/1/2016</t>
  </si>
  <si>
    <t>Member dues deposited 8/26/2016</t>
  </si>
  <si>
    <t>Amount</t>
  </si>
  <si>
    <t>2015 Breakdown</t>
  </si>
  <si>
    <t>Member dues deposited 5/31/2016</t>
  </si>
  <si>
    <t>Member dues deposited 5/26/16</t>
  </si>
  <si>
    <t>Member dues deposited 5/27/16</t>
  </si>
  <si>
    <t>Interest earned</t>
  </si>
  <si>
    <t>Member Dues: For 2017</t>
  </si>
  <si>
    <t xml:space="preserve">      Total boat monitoring</t>
  </si>
  <si>
    <t>2016 Breakdown</t>
  </si>
  <si>
    <t>2017 Membership Breakdown</t>
  </si>
  <si>
    <t>2016 totals=</t>
  </si>
  <si>
    <t>Change from 2016 to 2017=</t>
  </si>
  <si>
    <t>2016 Summary</t>
  </si>
  <si>
    <t>2017 Summary</t>
  </si>
  <si>
    <t>Member dues deposited 5/19/2017</t>
  </si>
  <si>
    <t>Member dues deposited 5/26/2017</t>
  </si>
  <si>
    <t>Member dues deposited 8/17/2017</t>
  </si>
  <si>
    <t>Member dues deposited 9/26/16</t>
  </si>
  <si>
    <t>Balance at 9/2/2017</t>
  </si>
  <si>
    <t>Member dues deposited 5/30/2017</t>
  </si>
  <si>
    <t>Total funds available 9/2/2018</t>
  </si>
  <si>
    <t>Member Dues: For 2018</t>
  </si>
  <si>
    <t>Member dues deposited 12/21/2017</t>
  </si>
  <si>
    <t>Member dues deposited 5/21/2018</t>
  </si>
  <si>
    <t>Member dues deposited 5/25/2018</t>
  </si>
  <si>
    <t>Island City Food Co-op (rolls for Fall, 2017 meeting)</t>
  </si>
  <si>
    <t>Bank charge - new checks</t>
  </si>
  <si>
    <t>Lock box renewal- U.S. Post Office</t>
  </si>
  <si>
    <t xml:space="preserve">    Total other</t>
  </si>
  <si>
    <t>deposited 3/15/18</t>
  </si>
  <si>
    <t>deposited 4/16/18</t>
  </si>
  <si>
    <t>May 26, 2018 Meeting</t>
  </si>
  <si>
    <t>2018 Summary</t>
  </si>
  <si>
    <t>Member dues deposited x/xx/2018</t>
  </si>
  <si>
    <t>deposited 5/21/18</t>
  </si>
  <si>
    <t>Member dues deposited 5/24/2018</t>
  </si>
  <si>
    <t>6 members</t>
  </si>
  <si>
    <t>Amount=</t>
  </si>
  <si>
    <t>Total $=</t>
  </si>
  <si>
    <t>Balance at 5/25/2018</t>
  </si>
  <si>
    <t>Total funds available 5/25/2018</t>
  </si>
  <si>
    <t>Dept. of Natural Resources (AIS Grant CBCW42017)</t>
  </si>
  <si>
    <t>Dept. of Natural Resources (AIS Grant AEPP53918)</t>
  </si>
  <si>
    <t>Dept. of Natural Resources (Advance Pymt. for CBCW48018)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</si>
</sst>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0;[Red]0"/>
    <numFmt numFmtId="171" formatCode="0_);[Red]\(0\)"/>
    <numFmt numFmtId="172" formatCode="_(* #,##0.0_);_(* \(#,##0.0\);_(* &quot;-&quot;??_);_(@_)"/>
    <numFmt numFmtId="173" formatCode="_(* #,##0_);_(* \(#,##0\);_(* &quot;-&quot;??_);_(@_)"/>
  </numFmts>
  <fonts count="5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44" fontId="0" fillId="0" borderId="0" xfId="44" applyAlignment="1">
      <alignment/>
    </xf>
    <xf numFmtId="44" fontId="0" fillId="0" borderId="10" xfId="44" applyBorder="1" applyAlignment="1">
      <alignment/>
    </xf>
    <xf numFmtId="44" fontId="0" fillId="0" borderId="11" xfId="44" applyBorder="1" applyAlignment="1">
      <alignment/>
    </xf>
    <xf numFmtId="44" fontId="2" fillId="0" borderId="10" xfId="44" applyFont="1" applyBorder="1" applyAlignment="1">
      <alignment/>
    </xf>
    <xf numFmtId="44" fontId="0" fillId="0" borderId="0" xfId="44" applyBorder="1" applyAlignment="1">
      <alignment/>
    </xf>
    <xf numFmtId="44" fontId="2" fillId="0" borderId="0" xfId="44" applyFont="1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4" fontId="0" fillId="0" borderId="0" xfId="44" applyFill="1" applyBorder="1" applyAlignment="1">
      <alignment/>
    </xf>
    <xf numFmtId="44" fontId="0" fillId="0" borderId="0" xfId="44" applyFill="1" applyAlignment="1">
      <alignment/>
    </xf>
    <xf numFmtId="44" fontId="0" fillId="0" borderId="12" xfId="44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11" xfId="44" applyFill="1" applyBorder="1" applyAlignment="1">
      <alignment/>
    </xf>
    <xf numFmtId="44" fontId="2" fillId="0" borderId="17" xfId="44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8" fontId="0" fillId="0" borderId="18" xfId="44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168" fontId="0" fillId="0" borderId="0" xfId="44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71" fontId="0" fillId="0" borderId="0" xfId="0" applyNumberFormat="1" applyAlignment="1">
      <alignment horizontal="center"/>
    </xf>
    <xf numFmtId="6" fontId="0" fillId="0" borderId="0" xfId="44" applyNumberFormat="1" applyFont="1" applyFill="1" applyBorder="1" applyAlignment="1">
      <alignment horizontal="center"/>
    </xf>
    <xf numFmtId="44" fontId="0" fillId="0" borderId="0" xfId="48" applyAlignment="1">
      <alignment/>
    </xf>
    <xf numFmtId="44" fontId="0" fillId="0" borderId="0" xfId="46" applyBorder="1" applyAlignment="1">
      <alignment/>
    </xf>
    <xf numFmtId="44" fontId="0" fillId="0" borderId="0" xfId="46" applyFill="1" applyBorder="1" applyAlignment="1">
      <alignment/>
    </xf>
    <xf numFmtId="44" fontId="0" fillId="0" borderId="12" xfId="46" applyFill="1" applyBorder="1" applyAlignment="1">
      <alignment/>
    </xf>
    <xf numFmtId="44" fontId="0" fillId="0" borderId="0" xfId="46" applyAlignment="1">
      <alignment/>
    </xf>
    <xf numFmtId="44" fontId="0" fillId="0" borderId="0" xfId="46" applyFill="1" applyAlignment="1">
      <alignment/>
    </xf>
    <xf numFmtId="0" fontId="0" fillId="0" borderId="19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14" fontId="0" fillId="33" borderId="21" xfId="0" applyNumberFormat="1" applyFont="1" applyFill="1" applyBorder="1" applyAlignment="1">
      <alignment horizontal="center"/>
    </xf>
    <xf numFmtId="44" fontId="0" fillId="33" borderId="22" xfId="44" applyFill="1" applyBorder="1" applyAlignment="1">
      <alignment/>
    </xf>
    <xf numFmtId="44" fontId="0" fillId="33" borderId="23" xfId="44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0" xfId="0" applyNumberFormat="1" applyAlignment="1">
      <alignment/>
    </xf>
    <xf numFmtId="44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44" fontId="0" fillId="0" borderId="17" xfId="0" applyNumberFormat="1" applyBorder="1" applyAlignment="1">
      <alignment/>
    </xf>
    <xf numFmtId="168" fontId="0" fillId="0" borderId="18" xfId="46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34" borderId="0" xfId="0" applyFill="1" applyAlignment="1">
      <alignment/>
    </xf>
    <xf numFmtId="44" fontId="0" fillId="0" borderId="0" xfId="46" applyFont="1" applyAlignment="1">
      <alignment/>
    </xf>
    <xf numFmtId="44" fontId="0" fillId="0" borderId="12" xfId="46" applyFont="1" applyBorder="1" applyAlignment="1">
      <alignment/>
    </xf>
    <xf numFmtId="0" fontId="0" fillId="35" borderId="18" xfId="0" applyFill="1" applyBorder="1" applyAlignment="1">
      <alignment horizontal="center"/>
    </xf>
    <xf numFmtId="168" fontId="0" fillId="35" borderId="18" xfId="0" applyNumberFormat="1" applyFill="1" applyBorder="1" applyAlignment="1">
      <alignment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/>
    </xf>
    <xf numFmtId="44" fontId="0" fillId="0" borderId="0" xfId="0" applyNumberForma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36" borderId="0" xfId="0" applyFill="1" applyAlignment="1">
      <alignment/>
    </xf>
    <xf numFmtId="44" fontId="0" fillId="36" borderId="0" xfId="44" applyFill="1" applyAlignment="1">
      <alignment/>
    </xf>
    <xf numFmtId="173" fontId="0" fillId="0" borderId="17" xfId="42" applyNumberFormat="1" applyFont="1" applyBorder="1" applyAlignment="1">
      <alignment/>
    </xf>
    <xf numFmtId="44" fontId="0" fillId="0" borderId="17" xfId="44" applyFont="1" applyBorder="1" applyAlignment="1">
      <alignment/>
    </xf>
    <xf numFmtId="173" fontId="0" fillId="0" borderId="0" xfId="42" applyNumberFormat="1" applyFont="1" applyFill="1" applyBorder="1" applyAlignment="1">
      <alignment/>
    </xf>
    <xf numFmtId="44" fontId="0" fillId="0" borderId="12" xfId="46" applyFont="1" applyFill="1" applyBorder="1" applyAlignment="1">
      <alignment horizontal="center"/>
    </xf>
    <xf numFmtId="0" fontId="48" fillId="0" borderId="0" xfId="0" applyFont="1" applyAlignment="1">
      <alignment/>
    </xf>
    <xf numFmtId="44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4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68" fontId="0" fillId="0" borderId="0" xfId="47" applyNumberFormat="1" applyFont="1" applyAlignment="1">
      <alignment/>
    </xf>
    <xf numFmtId="168" fontId="0" fillId="0" borderId="0" xfId="47" applyNumberFormat="1" applyFont="1" applyBorder="1" applyAlignment="1">
      <alignment/>
    </xf>
    <xf numFmtId="0" fontId="0" fillId="0" borderId="26" xfId="0" applyBorder="1" applyAlignment="1">
      <alignment/>
    </xf>
    <xf numFmtId="44" fontId="0" fillId="0" borderId="26" xfId="44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5" fontId="10" fillId="0" borderId="0" xfId="0" applyNumberFormat="1" applyFont="1" applyAlignment="1">
      <alignment horizontal="center"/>
    </xf>
    <xf numFmtId="15" fontId="10" fillId="0" borderId="0" xfId="0" applyNumberFormat="1" applyFont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523875</xdr:colOff>
      <xdr:row>100</xdr:row>
      <xdr:rowOff>123825</xdr:rowOff>
    </xdr:from>
    <xdr:to>
      <xdr:col>33</xdr:col>
      <xdr:colOff>152400</xdr:colOff>
      <xdr:row>101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6087725" y="17164050"/>
          <a:ext cx="238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105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3.421875" style="0" customWidth="1"/>
    <col min="2" max="2" width="2.7109375" style="0" customWidth="1"/>
    <col min="3" max="3" width="2.8515625" style="0" customWidth="1"/>
    <col min="4" max="4" width="2.7109375" style="0" customWidth="1"/>
    <col min="6" max="6" width="8.7109375" style="0" customWidth="1"/>
    <col min="7" max="7" width="9.00390625" style="0" customWidth="1"/>
    <col min="8" max="8" width="10.7109375" style="0" customWidth="1"/>
    <col min="9" max="9" width="3.28125" style="0" customWidth="1"/>
    <col min="10" max="10" width="13.00390625" style="0" customWidth="1"/>
    <col min="11" max="11" width="1.1484375" style="0" customWidth="1"/>
    <col min="12" max="12" width="12.7109375" style="0" customWidth="1"/>
    <col min="13" max="13" width="1.28515625" style="0" customWidth="1"/>
    <col min="14" max="14" width="12.00390625" style="0" customWidth="1"/>
    <col min="15" max="15" width="0.9921875" style="0" customWidth="1"/>
    <col min="16" max="16" width="12.7109375" style="0" customWidth="1"/>
    <col min="17" max="17" width="1.7109375" style="0" customWidth="1"/>
    <col min="18" max="18" width="1.57421875" style="0" customWidth="1"/>
    <col min="19" max="19" width="4.00390625" style="0" customWidth="1"/>
    <col min="20" max="20" width="2.421875" style="70" customWidth="1"/>
    <col min="21" max="21" width="2.421875" style="0" customWidth="1"/>
    <col min="22" max="22" width="2.7109375" style="0" customWidth="1"/>
    <col min="23" max="23" width="31.8515625" style="0" customWidth="1"/>
    <col min="24" max="24" width="11.57421875" style="0" customWidth="1"/>
    <col min="25" max="25" width="8.421875" style="0" customWidth="1"/>
    <col min="26" max="26" width="8.00390625" style="0" customWidth="1"/>
    <col min="27" max="27" width="8.28125" style="0" customWidth="1"/>
    <col min="28" max="28" width="8.00390625" style="0" customWidth="1"/>
    <col min="29" max="29" width="8.57421875" style="0" customWidth="1"/>
  </cols>
  <sheetData>
    <row r="1" spans="1:17" ht="25.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25.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1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ht="15" customHeight="1"/>
    <row r="5" ht="13.5" thickBot="1"/>
    <row r="6" spans="10:17" ht="12.75">
      <c r="J6" s="2" t="s">
        <v>18</v>
      </c>
      <c r="P6" s="51" t="s">
        <v>11</v>
      </c>
      <c r="Q6" s="14"/>
    </row>
    <row r="7" spans="1:17" ht="14.25" customHeight="1">
      <c r="A7" s="1" t="s">
        <v>13</v>
      </c>
      <c r="J7" s="13">
        <v>42980</v>
      </c>
      <c r="L7" s="12" t="s">
        <v>14</v>
      </c>
      <c r="M7" s="2"/>
      <c r="N7" s="12" t="s">
        <v>15</v>
      </c>
      <c r="P7" s="52">
        <v>43245</v>
      </c>
      <c r="Q7" s="15"/>
    </row>
    <row r="8" spans="2:17" ht="16.5" customHeight="1">
      <c r="B8" t="s">
        <v>2</v>
      </c>
      <c r="J8" s="44">
        <v>11887.06</v>
      </c>
      <c r="L8" s="6">
        <f>+L30</f>
        <v>4104.38</v>
      </c>
      <c r="M8" s="6"/>
      <c r="N8" s="6">
        <f>(+L40)*-1</f>
        <v>-104.18</v>
      </c>
      <c r="P8" s="53">
        <f>SUM(J8:O8)</f>
        <v>15887.259999999998</v>
      </c>
      <c r="Q8" s="15"/>
    </row>
    <row r="9" spans="2:17" ht="16.5" customHeight="1">
      <c r="B9" t="s">
        <v>3</v>
      </c>
      <c r="J9" s="6">
        <v>5718.34</v>
      </c>
      <c r="L9" s="19">
        <v>0.36</v>
      </c>
      <c r="M9" s="6"/>
      <c r="N9" s="6">
        <v>0</v>
      </c>
      <c r="P9" s="53">
        <f>SUM(J9:O9)</f>
        <v>5718.7</v>
      </c>
      <c r="Q9" s="15"/>
    </row>
    <row r="10" spans="3:17" ht="16.5" customHeight="1" thickBot="1">
      <c r="C10" t="s">
        <v>10</v>
      </c>
      <c r="J10" s="7">
        <f>SUM(J8:J9)</f>
        <v>17605.4</v>
      </c>
      <c r="L10" s="7">
        <f>SUM(L8:L9)</f>
        <v>4104.74</v>
      </c>
      <c r="M10" s="10"/>
      <c r="N10" s="7">
        <f>SUM(N8:N9)</f>
        <v>-104.18</v>
      </c>
      <c r="P10" s="54">
        <f>SUM(P8:P9)</f>
        <v>21605.96</v>
      </c>
      <c r="Q10" s="15"/>
    </row>
    <row r="11" spans="16:17" ht="6.75" customHeight="1" thickBot="1" thickTop="1">
      <c r="P11" s="16"/>
      <c r="Q11" s="17"/>
    </row>
    <row r="13" spans="1:18" ht="6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5" ht="12.75">
      <c r="A15" s="1" t="s">
        <v>12</v>
      </c>
    </row>
    <row r="16" ht="12.75">
      <c r="B16" s="67" t="s">
        <v>4</v>
      </c>
    </row>
    <row r="17" spans="3:13" ht="12.75">
      <c r="C17" s="23" t="s">
        <v>66</v>
      </c>
      <c r="L17" s="6">
        <f>+J8</f>
        <v>11887.06</v>
      </c>
      <c r="M17" s="6"/>
    </row>
    <row r="18" spans="3:13" ht="12.75">
      <c r="C18" s="24" t="s">
        <v>5</v>
      </c>
      <c r="L18" s="6"/>
      <c r="M18" s="6"/>
    </row>
    <row r="19" spans="3:14" ht="12.75">
      <c r="C19" s="24"/>
      <c r="D19" s="4" t="s">
        <v>52</v>
      </c>
      <c r="L19" s="6"/>
      <c r="M19" s="6"/>
      <c r="N19" s="85"/>
    </row>
    <row r="20" spans="3:14" ht="12.75">
      <c r="C20" s="24"/>
      <c r="D20" s="23"/>
      <c r="E20" s="23" t="s">
        <v>68</v>
      </c>
      <c r="L20" s="18">
        <v>133</v>
      </c>
      <c r="M20" s="10"/>
      <c r="N20" s="37" t="s">
        <v>39</v>
      </c>
    </row>
    <row r="21" spans="3:13" ht="18" customHeight="1">
      <c r="C21" s="24"/>
      <c r="D21" s="4" t="s">
        <v>67</v>
      </c>
      <c r="L21" s="6"/>
      <c r="M21" s="6"/>
    </row>
    <row r="22" spans="5:14" ht="12.75">
      <c r="E22" s="23" t="s">
        <v>69</v>
      </c>
      <c r="L22" s="46">
        <v>540</v>
      </c>
      <c r="M22" s="45"/>
      <c r="N22" s="37" t="s">
        <v>41</v>
      </c>
    </row>
    <row r="23" spans="5:14" ht="12.75">
      <c r="E23" s="23" t="s">
        <v>81</v>
      </c>
      <c r="L23" s="47">
        <v>410</v>
      </c>
      <c r="M23" s="46"/>
      <c r="N23" s="37" t="s">
        <v>82</v>
      </c>
    </row>
    <row r="24" spans="4:13" ht="12.75">
      <c r="D24" s="23"/>
      <c r="E24" s="23" t="s">
        <v>38</v>
      </c>
      <c r="L24" s="18">
        <f>SUM(L22:L23)</f>
        <v>950</v>
      </c>
      <c r="M24" s="10"/>
    </row>
    <row r="25" spans="4:13" ht="18" customHeight="1">
      <c r="D25" s="4" t="s">
        <v>32</v>
      </c>
      <c r="L25" s="18"/>
      <c r="M25" s="10"/>
    </row>
    <row r="26" spans="4:14" ht="18" customHeight="1">
      <c r="D26" s="4"/>
      <c r="E26" s="23" t="s">
        <v>89</v>
      </c>
      <c r="L26" s="46">
        <v>468.75</v>
      </c>
      <c r="M26" s="45"/>
      <c r="N26" s="23" t="s">
        <v>75</v>
      </c>
    </row>
    <row r="27" spans="4:14" ht="18" customHeight="1">
      <c r="D27" s="4"/>
      <c r="E27" s="23" t="s">
        <v>87</v>
      </c>
      <c r="L27" s="46">
        <v>1417.5</v>
      </c>
      <c r="M27" s="45"/>
      <c r="N27" s="23" t="s">
        <v>76</v>
      </c>
    </row>
    <row r="28" spans="4:14" ht="18" customHeight="1">
      <c r="D28" s="4"/>
      <c r="E28" s="23" t="s">
        <v>88</v>
      </c>
      <c r="L28" s="47">
        <v>1135.13</v>
      </c>
      <c r="M28" s="45"/>
      <c r="N28" s="23" t="s">
        <v>80</v>
      </c>
    </row>
    <row r="29" spans="4:13" ht="15.75" customHeight="1">
      <c r="D29" s="23"/>
      <c r="E29" t="s">
        <v>74</v>
      </c>
      <c r="L29" s="25">
        <f>SUM(L26:L28)</f>
        <v>3021.38</v>
      </c>
      <c r="M29" s="10"/>
    </row>
    <row r="30" spans="5:13" ht="16.5" customHeight="1">
      <c r="E30" t="s">
        <v>19</v>
      </c>
      <c r="L30" s="18">
        <f>L29+L24+L20</f>
        <v>4104.38</v>
      </c>
      <c r="M30" s="10"/>
    </row>
    <row r="31" spans="3:16" ht="18" customHeight="1">
      <c r="C31" s="24" t="s">
        <v>6</v>
      </c>
      <c r="L31" s="19"/>
      <c r="M31" s="6"/>
      <c r="N31" s="3" t="s">
        <v>16</v>
      </c>
      <c r="O31" s="3"/>
      <c r="P31" s="3" t="s">
        <v>17</v>
      </c>
    </row>
    <row r="32" spans="3:16" ht="12.75">
      <c r="C32" s="24"/>
      <c r="D32" s="4" t="s">
        <v>31</v>
      </c>
      <c r="L32" s="19"/>
      <c r="M32" s="6"/>
      <c r="N32" s="3"/>
      <c r="O32" s="3"/>
      <c r="P32" s="3"/>
    </row>
    <row r="33" spans="4:16" ht="12.75">
      <c r="D33" s="23"/>
      <c r="E33" s="23" t="s">
        <v>8</v>
      </c>
      <c r="L33" s="84">
        <v>0</v>
      </c>
      <c r="M33" s="48"/>
      <c r="N33" s="2"/>
      <c r="O33" s="2"/>
      <c r="P33" s="5"/>
    </row>
    <row r="34" spans="4:16" ht="12.75">
      <c r="D34" s="23"/>
      <c r="E34" s="23" t="s">
        <v>53</v>
      </c>
      <c r="L34" s="49">
        <f>SUM(L33:L33)</f>
        <v>0</v>
      </c>
      <c r="M34" s="48"/>
      <c r="N34" s="2"/>
      <c r="O34" s="2"/>
      <c r="P34" s="5"/>
    </row>
    <row r="35" ht="12.75">
      <c r="D35" s="4" t="s">
        <v>32</v>
      </c>
    </row>
    <row r="36" spans="4:33" ht="12.75">
      <c r="D36" s="23"/>
      <c r="E36" s="23" t="s">
        <v>71</v>
      </c>
      <c r="L36" s="49">
        <v>31.2</v>
      </c>
      <c r="M36" s="48"/>
      <c r="N36" s="2">
        <v>1115</v>
      </c>
      <c r="O36" s="2"/>
      <c r="P36" s="21">
        <v>43060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4:33" ht="12.75">
      <c r="D37" s="23"/>
      <c r="E37" s="37" t="s">
        <v>73</v>
      </c>
      <c r="F37" s="66"/>
      <c r="G37" s="66"/>
      <c r="H37" s="66"/>
      <c r="I37" s="66"/>
      <c r="J37" s="66"/>
      <c r="L37" s="46">
        <v>54</v>
      </c>
      <c r="M37" s="45"/>
      <c r="N37" s="2">
        <v>1116</v>
      </c>
      <c r="O37" s="2"/>
      <c r="P37" s="21">
        <v>43174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4:16" ht="12.75">
      <c r="D38" s="23"/>
      <c r="E38" s="23" t="s">
        <v>72</v>
      </c>
      <c r="L38" s="47">
        <v>18.98</v>
      </c>
      <c r="M38" s="45"/>
      <c r="N38" s="2"/>
      <c r="O38" s="2"/>
      <c r="P38" s="21">
        <v>43220</v>
      </c>
    </row>
    <row r="39" spans="4:33" ht="12.75">
      <c r="D39" s="23"/>
      <c r="E39" t="s">
        <v>33</v>
      </c>
      <c r="L39" s="20">
        <f>SUM(L36:L38)</f>
        <v>104.18</v>
      </c>
      <c r="M39" s="10"/>
      <c r="N39" s="2"/>
      <c r="O39" s="2"/>
      <c r="P39" s="5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5:13" ht="15.75" customHeight="1">
      <c r="E40" t="s">
        <v>7</v>
      </c>
      <c r="L40" s="8">
        <f>+L34+L39</f>
        <v>104.18</v>
      </c>
      <c r="M40" s="10"/>
    </row>
    <row r="41" spans="12:16" ht="4.5" customHeight="1">
      <c r="L41" s="10"/>
      <c r="M41" s="10"/>
      <c r="N41" s="2" t="s">
        <v>40</v>
      </c>
      <c r="O41" s="2"/>
      <c r="P41" s="5"/>
    </row>
    <row r="42" spans="3:13" ht="17.25" customHeight="1" thickBot="1">
      <c r="C42" s="23" t="s">
        <v>86</v>
      </c>
      <c r="L42" s="26">
        <f>+L17+L30-L40</f>
        <v>15887.259999999998</v>
      </c>
      <c r="M42" s="11"/>
    </row>
    <row r="43" spans="12:13" ht="13.5" customHeight="1" thickTop="1">
      <c r="L43" s="6"/>
      <c r="M43" s="6"/>
    </row>
    <row r="44" spans="2:13" ht="12.75">
      <c r="B44" s="67" t="s">
        <v>9</v>
      </c>
      <c r="L44" s="6"/>
      <c r="M44" s="6"/>
    </row>
    <row r="45" spans="3:13" ht="12.75">
      <c r="C45" s="23" t="s">
        <v>64</v>
      </c>
      <c r="L45" s="6">
        <v>5718.22</v>
      </c>
      <c r="M45" s="6"/>
    </row>
    <row r="46" spans="3:13" ht="12.75">
      <c r="C46" t="s">
        <v>5</v>
      </c>
      <c r="L46" s="6"/>
      <c r="M46" s="6"/>
    </row>
    <row r="47" spans="4:13" ht="12.75">
      <c r="D47" s="23" t="s">
        <v>51</v>
      </c>
      <c r="L47" s="65">
        <v>0.12</v>
      </c>
      <c r="M47" s="6"/>
    </row>
    <row r="48" spans="3:13" ht="12.75">
      <c r="C48" t="s">
        <v>6</v>
      </c>
      <c r="L48" s="6"/>
      <c r="M48" s="6"/>
    </row>
    <row r="49" spans="4:13" ht="12.75">
      <c r="D49" t="s">
        <v>8</v>
      </c>
      <c r="L49" s="6">
        <v>0</v>
      </c>
      <c r="M49" s="6"/>
    </row>
    <row r="50" spans="3:13" ht="16.5" customHeight="1" thickBot="1">
      <c r="C50" s="23" t="s">
        <v>85</v>
      </c>
      <c r="L50" s="9">
        <f>SUM(L45:L49)</f>
        <v>5718.34</v>
      </c>
      <c r="M50" s="11"/>
    </row>
    <row r="51" spans="12:13" ht="13.5" thickTop="1">
      <c r="L51" s="6"/>
      <c r="M51" s="6"/>
    </row>
    <row r="52" spans="1:16" ht="13.5" thickBo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5"/>
      <c r="M52" s="95"/>
      <c r="N52" s="94"/>
      <c r="O52" s="94"/>
      <c r="P52" s="94"/>
    </row>
    <row r="53" spans="12:13" ht="12.75">
      <c r="L53" s="6"/>
      <c r="M53" s="6"/>
    </row>
    <row r="54" spans="2:13" ht="15">
      <c r="B54" s="68" t="s">
        <v>35</v>
      </c>
      <c r="L54" s="6"/>
      <c r="M54" s="6"/>
    </row>
    <row r="55" spans="12:13" ht="6.75" customHeight="1">
      <c r="L55" s="6"/>
      <c r="M55" s="6"/>
    </row>
    <row r="56" spans="5:30" ht="15" customHeight="1">
      <c r="E56" s="96" t="s">
        <v>55</v>
      </c>
      <c r="F56" s="97"/>
      <c r="G56" s="97"/>
      <c r="H56" s="98"/>
      <c r="J56" s="96" t="s">
        <v>54</v>
      </c>
      <c r="K56" s="97"/>
      <c r="L56" s="98"/>
      <c r="N56" s="96" t="s">
        <v>47</v>
      </c>
      <c r="O56" s="97"/>
      <c r="P56" s="98"/>
      <c r="X56" s="96" t="s">
        <v>34</v>
      </c>
      <c r="Y56" s="97"/>
      <c r="Z56" s="98"/>
      <c r="AB56" s="96" t="s">
        <v>36</v>
      </c>
      <c r="AC56" s="97"/>
      <c r="AD56" s="98"/>
    </row>
    <row r="57" spans="5:30" ht="12.75">
      <c r="E57" s="28" t="s">
        <v>20</v>
      </c>
      <c r="F57" s="28" t="s">
        <v>27</v>
      </c>
      <c r="G57" s="28" t="s">
        <v>24</v>
      </c>
      <c r="H57" s="28" t="s">
        <v>25</v>
      </c>
      <c r="J57" s="50" t="s">
        <v>24</v>
      </c>
      <c r="L57" s="50" t="s">
        <v>25</v>
      </c>
      <c r="N57" s="50" t="s">
        <v>24</v>
      </c>
      <c r="P57" s="50" t="s">
        <v>25</v>
      </c>
      <c r="X57" s="28" t="s">
        <v>24</v>
      </c>
      <c r="Z57" s="28" t="s">
        <v>25</v>
      </c>
      <c r="AB57" s="50" t="s">
        <v>24</v>
      </c>
      <c r="AD57" s="50" t="s">
        <v>25</v>
      </c>
    </row>
    <row r="58" spans="5:30" ht="12.75">
      <c r="E58" s="29" t="s">
        <v>21</v>
      </c>
      <c r="F58" s="32">
        <v>30</v>
      </c>
      <c r="G58" s="31">
        <v>12</v>
      </c>
      <c r="H58" s="63">
        <v>363</v>
      </c>
      <c r="J58" s="31">
        <v>9</v>
      </c>
      <c r="L58" s="63">
        <f>+J58*30</f>
        <v>270</v>
      </c>
      <c r="N58" s="31">
        <v>15</v>
      </c>
      <c r="P58" s="63">
        <f>+N58*30</f>
        <v>450</v>
      </c>
      <c r="X58" s="31">
        <v>43</v>
      </c>
      <c r="Z58" s="63">
        <v>1310</v>
      </c>
      <c r="AB58" s="31">
        <v>10</v>
      </c>
      <c r="AD58" s="33">
        <v>300</v>
      </c>
    </row>
    <row r="59" spans="5:30" ht="12.75">
      <c r="E59" s="29" t="s">
        <v>22</v>
      </c>
      <c r="F59" s="32">
        <v>50</v>
      </c>
      <c r="G59" s="31">
        <v>9</v>
      </c>
      <c r="H59" s="63">
        <v>450</v>
      </c>
      <c r="J59" s="31">
        <v>10</v>
      </c>
      <c r="L59" s="63">
        <f>+J59*50</f>
        <v>500</v>
      </c>
      <c r="N59" s="31">
        <v>13</v>
      </c>
      <c r="P59" s="63">
        <f>+N59*50</f>
        <v>650</v>
      </c>
      <c r="X59" s="31">
        <v>8</v>
      </c>
      <c r="Z59" s="63">
        <v>400</v>
      </c>
      <c r="AB59" s="31">
        <v>15</v>
      </c>
      <c r="AD59" s="33">
        <v>750</v>
      </c>
    </row>
    <row r="60" spans="5:30" ht="12.75">
      <c r="E60" s="29" t="s">
        <v>23</v>
      </c>
      <c r="F60" s="32">
        <v>100</v>
      </c>
      <c r="G60" s="31">
        <v>20</v>
      </c>
      <c r="H60" s="63">
        <v>2000</v>
      </c>
      <c r="J60" s="31">
        <v>17</v>
      </c>
      <c r="L60" s="63">
        <f>+J60*100</f>
        <v>1700</v>
      </c>
      <c r="N60" s="31">
        <v>26</v>
      </c>
      <c r="P60" s="63">
        <f>+N60*100</f>
        <v>2600</v>
      </c>
      <c r="X60" s="31">
        <v>4</v>
      </c>
      <c r="Z60" s="63">
        <v>400</v>
      </c>
      <c r="AB60" s="31">
        <v>22</v>
      </c>
      <c r="AD60" s="33">
        <v>2200</v>
      </c>
    </row>
    <row r="61" spans="5:30" ht="12.75">
      <c r="E61" s="29" t="s">
        <v>28</v>
      </c>
      <c r="F61" s="34" t="s">
        <v>29</v>
      </c>
      <c r="G61" s="31">
        <v>6</v>
      </c>
      <c r="H61" s="33">
        <f>+H62-H58-H59-H60</f>
        <v>1100</v>
      </c>
      <c r="J61" s="31">
        <v>7</v>
      </c>
      <c r="L61" s="33">
        <f>+L62-L58-L59-L60</f>
        <v>1400</v>
      </c>
      <c r="N61" s="31">
        <v>8</v>
      </c>
      <c r="P61" s="33">
        <f>+P62-P58-P59-P60</f>
        <v>1700</v>
      </c>
      <c r="X61" s="31">
        <v>2</v>
      </c>
      <c r="Z61" s="63">
        <v>450</v>
      </c>
      <c r="AB61" s="31">
        <v>9</v>
      </c>
      <c r="AD61" s="33">
        <v>2300</v>
      </c>
    </row>
    <row r="62" spans="5:30" ht="12.75">
      <c r="E62" s="35" t="s">
        <v>26</v>
      </c>
      <c r="F62" s="30"/>
      <c r="G62" s="73">
        <f>SUM(G58:G61)</f>
        <v>47</v>
      </c>
      <c r="H62" s="74">
        <f>$X$93</f>
        <v>3913</v>
      </c>
      <c r="J62" s="73">
        <f>SUM(J58:J61)</f>
        <v>43</v>
      </c>
      <c r="L62" s="74">
        <v>3870</v>
      </c>
      <c r="N62" s="73">
        <f>SUM(N58:N61)</f>
        <v>62</v>
      </c>
      <c r="P62" s="74">
        <v>5400</v>
      </c>
      <c r="X62" s="73">
        <v>57</v>
      </c>
      <c r="Z62" s="74">
        <v>2560</v>
      </c>
      <c r="AB62" s="73">
        <f>SUM(AB58:AB61)</f>
        <v>56</v>
      </c>
      <c r="AD62" s="74">
        <f>SUM(AD58:AD61)</f>
        <v>5550</v>
      </c>
    </row>
    <row r="63" spans="12:13" ht="6.75" customHeight="1">
      <c r="L63" s="6"/>
      <c r="M63" s="6"/>
    </row>
    <row r="64" spans="6:16" ht="12.75">
      <c r="F64" s="38" t="s">
        <v>56</v>
      </c>
      <c r="G64" s="39">
        <f>+J62</f>
        <v>43</v>
      </c>
      <c r="H64" s="40">
        <f>+L62</f>
        <v>3870</v>
      </c>
      <c r="L64" s="38" t="s">
        <v>37</v>
      </c>
      <c r="M64" s="6"/>
      <c r="N64" s="39">
        <v>56</v>
      </c>
      <c r="P64" s="40">
        <v>5550</v>
      </c>
    </row>
    <row r="65" spans="12:13" ht="3.75" customHeight="1">
      <c r="L65" s="6"/>
      <c r="M65" s="6"/>
    </row>
    <row r="66" spans="6:16" ht="12.75">
      <c r="F66" s="41" t="s">
        <v>57</v>
      </c>
      <c r="G66" s="42">
        <f>+G62-G64</f>
        <v>4</v>
      </c>
      <c r="H66" s="43">
        <f>+H62-H64</f>
        <v>43</v>
      </c>
      <c r="L66" s="38" t="s">
        <v>30</v>
      </c>
      <c r="M66" s="6"/>
      <c r="N66" s="39">
        <v>57</v>
      </c>
      <c r="P66" s="40">
        <v>2560</v>
      </c>
    </row>
    <row r="67" spans="12:13" ht="12.75">
      <c r="L67" s="6"/>
      <c r="M67" s="6"/>
    </row>
    <row r="68" spans="12:13" s="79" customFormat="1" ht="12.75">
      <c r="L68" s="80"/>
      <c r="M68" s="80"/>
    </row>
    <row r="69" spans="12:13" ht="12.75">
      <c r="L69" s="6"/>
      <c r="M69" s="6"/>
    </row>
    <row r="71" ht="12.75">
      <c r="W71" s="69" t="s">
        <v>58</v>
      </c>
    </row>
    <row r="72" ht="12.75">
      <c r="X72" s="57" t="s">
        <v>26</v>
      </c>
    </row>
    <row r="73" spans="24:29" ht="12.75">
      <c r="X73" s="58" t="s">
        <v>46</v>
      </c>
      <c r="Y73" s="56" t="s">
        <v>21</v>
      </c>
      <c r="Z73" s="31" t="s">
        <v>22</v>
      </c>
      <c r="AA73" s="31" t="s">
        <v>23</v>
      </c>
      <c r="AB73" s="31" t="s">
        <v>42</v>
      </c>
      <c r="AC73" s="55" t="s">
        <v>26</v>
      </c>
    </row>
    <row r="74" spans="23:29" ht="12.75">
      <c r="W74" s="23" t="s">
        <v>48</v>
      </c>
      <c r="X74" s="59">
        <v>1195</v>
      </c>
      <c r="Y74">
        <v>3</v>
      </c>
      <c r="Z74">
        <v>4</v>
      </c>
      <c r="AA74">
        <v>9</v>
      </c>
      <c r="AC74" s="75">
        <f>SUM(Y74:AB74)</f>
        <v>16</v>
      </c>
    </row>
    <row r="75" spans="23:29" ht="12.75">
      <c r="W75" s="23" t="s">
        <v>43</v>
      </c>
      <c r="X75" s="59">
        <v>710</v>
      </c>
      <c r="Y75">
        <v>2</v>
      </c>
      <c r="Z75">
        <v>2</v>
      </c>
      <c r="AA75">
        <v>2</v>
      </c>
      <c r="AB75">
        <v>2</v>
      </c>
      <c r="AC75" s="75">
        <f aca="true" t="shared" si="0" ref="AC75:AC81">SUM(Y75:AB75)</f>
        <v>8</v>
      </c>
    </row>
    <row r="76" spans="23:29" ht="12.75">
      <c r="W76" s="23" t="s">
        <v>44</v>
      </c>
      <c r="X76" s="59">
        <v>180</v>
      </c>
      <c r="Y76">
        <v>1</v>
      </c>
      <c r="Z76">
        <v>1</v>
      </c>
      <c r="AA76">
        <v>1</v>
      </c>
      <c r="AC76" s="75">
        <f t="shared" si="0"/>
        <v>3</v>
      </c>
    </row>
    <row r="77" spans="23:29" ht="12.75">
      <c r="W77" s="23" t="s">
        <v>45</v>
      </c>
      <c r="X77" s="60">
        <v>330</v>
      </c>
      <c r="Y77" s="27">
        <v>1</v>
      </c>
      <c r="Z77" s="27"/>
      <c r="AA77" s="27">
        <v>3</v>
      </c>
      <c r="AB77" s="27"/>
      <c r="AC77" s="76">
        <f t="shared" si="0"/>
        <v>4</v>
      </c>
    </row>
    <row r="78" spans="24:29" ht="12.75">
      <c r="X78" s="59">
        <f aca="true" t="shared" si="1" ref="X78:AC78">SUM(X74:X77)</f>
        <v>2415</v>
      </c>
      <c r="Y78">
        <f t="shared" si="1"/>
        <v>7</v>
      </c>
      <c r="Z78">
        <f t="shared" si="1"/>
        <v>7</v>
      </c>
      <c r="AA78">
        <f t="shared" si="1"/>
        <v>15</v>
      </c>
      <c r="AB78">
        <f t="shared" si="1"/>
        <v>2</v>
      </c>
      <c r="AC78">
        <f t="shared" si="1"/>
        <v>31</v>
      </c>
    </row>
    <row r="79" spans="23:29" ht="12.75">
      <c r="W79" s="64" t="s">
        <v>63</v>
      </c>
      <c r="X79" s="71">
        <v>150</v>
      </c>
      <c r="Y79">
        <v>1</v>
      </c>
      <c r="Z79">
        <v>1</v>
      </c>
      <c r="AC79" s="75">
        <f t="shared" si="0"/>
        <v>2</v>
      </c>
    </row>
    <row r="80" spans="23:29" ht="12.75">
      <c r="W80" s="64" t="s">
        <v>49</v>
      </c>
      <c r="X80" s="71">
        <v>955</v>
      </c>
      <c r="Y80">
        <v>1</v>
      </c>
      <c r="Z80">
        <v>1</v>
      </c>
      <c r="AA80">
        <v>1</v>
      </c>
      <c r="AB80">
        <v>4</v>
      </c>
      <c r="AC80" s="75">
        <f t="shared" si="0"/>
        <v>7</v>
      </c>
    </row>
    <row r="81" spans="23:29" ht="12.75">
      <c r="W81" s="64" t="s">
        <v>50</v>
      </c>
      <c r="X81" s="72">
        <v>350</v>
      </c>
      <c r="Y81" s="27">
        <v>0</v>
      </c>
      <c r="Z81" s="27">
        <v>1</v>
      </c>
      <c r="AA81" s="27">
        <v>1</v>
      </c>
      <c r="AB81" s="27">
        <v>1</v>
      </c>
      <c r="AC81" s="76">
        <f t="shared" si="0"/>
        <v>3</v>
      </c>
    </row>
    <row r="83" spans="23:29" ht="13.5" thickBot="1">
      <c r="W83" s="38" t="s">
        <v>26</v>
      </c>
      <c r="X83" s="82">
        <f aca="true" t="shared" si="2" ref="X83:AC83">SUM(X78:X81)</f>
        <v>3870</v>
      </c>
      <c r="Y83" s="81">
        <f t="shared" si="2"/>
        <v>9</v>
      </c>
      <c r="Z83" s="81">
        <f t="shared" si="2"/>
        <v>10</v>
      </c>
      <c r="AA83" s="81">
        <f t="shared" si="2"/>
        <v>17</v>
      </c>
      <c r="AB83" s="81">
        <f t="shared" si="2"/>
        <v>7</v>
      </c>
      <c r="AC83" s="81">
        <f t="shared" si="2"/>
        <v>43</v>
      </c>
    </row>
    <row r="84" ht="13.5" thickTop="1"/>
    <row r="85" ht="12.75">
      <c r="W85" s="69" t="s">
        <v>59</v>
      </c>
    </row>
    <row r="86" ht="12.75">
      <c r="X86" s="57" t="s">
        <v>26</v>
      </c>
    </row>
    <row r="87" spans="24:29" ht="12.75">
      <c r="X87" s="58" t="s">
        <v>46</v>
      </c>
      <c r="Y87" s="56" t="s">
        <v>21</v>
      </c>
      <c r="Z87" s="31" t="s">
        <v>22</v>
      </c>
      <c r="AA87" s="31" t="s">
        <v>23</v>
      </c>
      <c r="AB87" s="31" t="s">
        <v>42</v>
      </c>
      <c r="AC87" s="55" t="s">
        <v>26</v>
      </c>
    </row>
    <row r="88" spans="23:29" ht="12.75">
      <c r="W88" s="23" t="s">
        <v>60</v>
      </c>
      <c r="X88" s="59">
        <v>1660</v>
      </c>
      <c r="Y88">
        <v>7</v>
      </c>
      <c r="Z88">
        <v>4</v>
      </c>
      <c r="AA88">
        <v>6</v>
      </c>
      <c r="AB88">
        <v>3</v>
      </c>
      <c r="AC88" s="75">
        <f>SUM(Y88:AB88)</f>
        <v>20</v>
      </c>
    </row>
    <row r="89" spans="23:29" ht="12.75">
      <c r="W89" s="23" t="s">
        <v>61</v>
      </c>
      <c r="X89" s="77">
        <v>380</v>
      </c>
      <c r="Y89" s="22">
        <v>1</v>
      </c>
      <c r="Z89" s="22"/>
      <c r="AA89" s="22">
        <v>1</v>
      </c>
      <c r="AB89" s="22">
        <v>2</v>
      </c>
      <c r="AC89" s="78">
        <f>SUM(Y89:AB89)</f>
        <v>4</v>
      </c>
    </row>
    <row r="90" spans="23:29" ht="12.75">
      <c r="W90" s="23" t="s">
        <v>65</v>
      </c>
      <c r="X90" s="77">
        <v>1380</v>
      </c>
      <c r="Y90" s="66">
        <v>1</v>
      </c>
      <c r="Z90" s="66">
        <v>3</v>
      </c>
      <c r="AA90" s="66">
        <v>10</v>
      </c>
      <c r="AB90" s="66">
        <v>1</v>
      </c>
      <c r="AC90" s="83">
        <f>SUM(Y90:AB90)</f>
        <v>15</v>
      </c>
    </row>
    <row r="91" spans="23:29" ht="12.75">
      <c r="W91" s="23" t="s">
        <v>62</v>
      </c>
      <c r="X91" s="77">
        <v>360</v>
      </c>
      <c r="Y91" s="22">
        <v>2</v>
      </c>
      <c r="Z91" s="22"/>
      <c r="AA91" s="22">
        <v>3</v>
      </c>
      <c r="AB91" s="22"/>
      <c r="AC91" s="78">
        <f>SUM(Y91:AB91)</f>
        <v>5</v>
      </c>
    </row>
    <row r="92" spans="23:29" ht="12.75">
      <c r="W92" s="23" t="s">
        <v>68</v>
      </c>
      <c r="X92" s="86">
        <v>133</v>
      </c>
      <c r="Y92" s="87">
        <v>1</v>
      </c>
      <c r="Z92" s="87">
        <v>2</v>
      </c>
      <c r="AA92" s="87"/>
      <c r="AB92" s="87"/>
      <c r="AC92" s="76">
        <f>SUM(Y92:AB92)</f>
        <v>3</v>
      </c>
    </row>
    <row r="93" spans="23:29" ht="13.5" thickBot="1">
      <c r="W93" s="38" t="s">
        <v>26</v>
      </c>
      <c r="X93" s="62">
        <f aca="true" t="shared" si="3" ref="X93:AC93">SUM(X88:X92)</f>
        <v>3913</v>
      </c>
      <c r="Y93" s="61">
        <f t="shared" si="3"/>
        <v>12</v>
      </c>
      <c r="Z93" s="61">
        <f t="shared" si="3"/>
        <v>9</v>
      </c>
      <c r="AA93" s="61">
        <f t="shared" si="3"/>
        <v>20</v>
      </c>
      <c r="AB93" s="61">
        <f t="shared" si="3"/>
        <v>6</v>
      </c>
      <c r="AC93" s="61">
        <f t="shared" si="3"/>
        <v>47</v>
      </c>
    </row>
    <row r="94" ht="13.5" thickTop="1"/>
    <row r="96" ht="12.75">
      <c r="W96" s="69" t="s">
        <v>78</v>
      </c>
    </row>
    <row r="97" ht="12.75">
      <c r="X97" s="57" t="s">
        <v>26</v>
      </c>
    </row>
    <row r="98" spans="24:29" ht="12.75">
      <c r="X98" s="58" t="s">
        <v>46</v>
      </c>
      <c r="Y98" s="56" t="s">
        <v>21</v>
      </c>
      <c r="Z98" s="31" t="s">
        <v>22</v>
      </c>
      <c r="AA98" s="31" t="s">
        <v>23</v>
      </c>
      <c r="AB98" s="31" t="s">
        <v>42</v>
      </c>
      <c r="AC98" s="55" t="s">
        <v>26</v>
      </c>
    </row>
    <row r="99" spans="23:29" ht="12.75">
      <c r="W99" s="23" t="s">
        <v>69</v>
      </c>
      <c r="X99" s="88">
        <v>540</v>
      </c>
      <c r="Y99" s="89">
        <v>3</v>
      </c>
      <c r="Z99" s="89">
        <v>1</v>
      </c>
      <c r="AA99" s="89">
        <v>2</v>
      </c>
      <c r="AB99" s="89">
        <v>1</v>
      </c>
      <c r="AC99" s="75">
        <f>SUM(Y99:AB99)</f>
        <v>7</v>
      </c>
    </row>
    <row r="100" spans="23:29" ht="12.75">
      <c r="W100" s="23" t="s">
        <v>70</v>
      </c>
      <c r="X100" s="90">
        <v>410</v>
      </c>
      <c r="Y100" s="91">
        <v>2</v>
      </c>
      <c r="Z100" s="91">
        <v>1</v>
      </c>
      <c r="AA100" s="91">
        <v>3</v>
      </c>
      <c r="AB100" s="91"/>
      <c r="AC100" s="78">
        <f>SUM(Y100:AB100)</f>
        <v>6</v>
      </c>
    </row>
    <row r="101" spans="23:29" ht="12.75">
      <c r="W101" s="23" t="s">
        <v>79</v>
      </c>
      <c r="X101" s="77">
        <v>0</v>
      </c>
      <c r="Y101" s="66"/>
      <c r="Z101" s="66"/>
      <c r="AA101" s="66"/>
      <c r="AB101" s="66"/>
      <c r="AC101" s="83">
        <f>SUM(Y101:AB101)</f>
        <v>0</v>
      </c>
    </row>
    <row r="102" spans="23:29" ht="12.75">
      <c r="W102" s="23" t="s">
        <v>79</v>
      </c>
      <c r="X102" s="60">
        <v>0</v>
      </c>
      <c r="Y102" s="27"/>
      <c r="Z102" s="27"/>
      <c r="AA102" s="27"/>
      <c r="AB102" s="27"/>
      <c r="AC102" s="76">
        <f>SUM(Y102:AB102)</f>
        <v>0</v>
      </c>
    </row>
    <row r="103" spans="23:29" ht="13.5" thickBot="1">
      <c r="W103" s="38" t="s">
        <v>26</v>
      </c>
      <c r="X103" s="62">
        <f aca="true" t="shared" si="4" ref="X103:AC103">SUM(X99:X102)</f>
        <v>950</v>
      </c>
      <c r="Y103" s="61">
        <f t="shared" si="4"/>
        <v>5</v>
      </c>
      <c r="Z103" s="61">
        <f t="shared" si="4"/>
        <v>2</v>
      </c>
      <c r="AA103" s="61">
        <f t="shared" si="4"/>
        <v>5</v>
      </c>
      <c r="AB103" s="61">
        <f t="shared" si="4"/>
        <v>1</v>
      </c>
      <c r="AC103" s="61">
        <f t="shared" si="4"/>
        <v>13</v>
      </c>
    </row>
    <row r="104" spans="24:29" ht="13.5" thickTop="1">
      <c r="X104" s="36" t="s">
        <v>83</v>
      </c>
      <c r="Y104" s="92">
        <v>30</v>
      </c>
      <c r="Z104" s="92">
        <v>50</v>
      </c>
      <c r="AA104" s="92">
        <v>100</v>
      </c>
      <c r="AB104" s="92"/>
      <c r="AC104" s="92"/>
    </row>
    <row r="105" spans="24:29" ht="12.75">
      <c r="X105" s="36" t="s">
        <v>84</v>
      </c>
      <c r="Y105" s="92">
        <f>+Y103*Y104</f>
        <v>150</v>
      </c>
      <c r="Z105" s="92">
        <f>+Z103*Z104</f>
        <v>100</v>
      </c>
      <c r="AA105" s="92">
        <f>+AA103*AA104</f>
        <v>500</v>
      </c>
      <c r="AB105" s="92">
        <v>200</v>
      </c>
      <c r="AC105" s="93">
        <f>SUM(Y105:AB105)</f>
        <v>950</v>
      </c>
    </row>
  </sheetData>
  <sheetProtection/>
  <mergeCells count="8">
    <mergeCell ref="X56:Z56"/>
    <mergeCell ref="AB56:AD56"/>
    <mergeCell ref="A1:Q1"/>
    <mergeCell ref="A2:Q2"/>
    <mergeCell ref="A3:Q3"/>
    <mergeCell ref="E56:H56"/>
    <mergeCell ref="J56:L56"/>
    <mergeCell ref="N56:P56"/>
  </mergeCells>
  <printOptions horizontalCentered="1"/>
  <pageMargins left="0.25" right="0.25" top="0.4" bottom="0.25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I40" sqref="I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Steve L Knudson</cp:lastModifiedBy>
  <cp:lastPrinted>2018-05-24T22:08:06Z</cp:lastPrinted>
  <dcterms:created xsi:type="dcterms:W3CDTF">2010-05-23T14:24:10Z</dcterms:created>
  <dcterms:modified xsi:type="dcterms:W3CDTF">2018-05-25T18:53:21Z</dcterms:modified>
  <cp:category/>
  <cp:version/>
  <cp:contentType/>
  <cp:contentStatus/>
</cp:coreProperties>
</file>